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hernyshov_be\AppData\Local\Microsoft\Windows\INetCache\Content.Outlook\TYKLULVN\"/>
    </mc:Choice>
  </mc:AlternateContent>
  <xr:revisionPtr revIDLastSave="0" documentId="8_{3239171A-1EA6-4E60-A2CA-267AE7114084}" xr6:coauthVersionLast="47" xr6:coauthVersionMax="47" xr10:uidLastSave="{00000000-0000-0000-0000-000000000000}"/>
  <bookViews>
    <workbookView xWindow="-120" yWindow="-120" windowWidth="29040" windowHeight="15720" xr2:uid="{7235CB0B-635D-4B4D-80FB-E10B40D45D25}"/>
  </bookViews>
  <sheets>
    <sheet name="Анализ затрат" sheetId="1" r:id="rId1"/>
    <sheet name="Лист1" sheetId="2" state="hidden" r:id="rId2"/>
  </sheets>
  <definedNames>
    <definedName name="_xlnm._FilterDatabase" localSheetId="0" hidden="1">'Анализ затрат'!$A$8:$O$27</definedName>
    <definedName name="_xlnm.Print_Area" localSheetId="0">'Анализ затрат'!$A$1:$N$27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1" l="1"/>
  <c r="G24" i="2" l="1"/>
  <c r="G23" i="2"/>
  <c r="G22" i="2"/>
  <c r="G3" i="2"/>
  <c r="H26" i="1" l="1"/>
  <c r="I24" i="1"/>
  <c r="I21" i="1"/>
  <c r="I19" i="1"/>
  <c r="I16" i="1"/>
  <c r="I14" i="1"/>
  <c r="I13" i="1"/>
  <c r="I11" i="1"/>
  <c r="I9" i="1"/>
  <c r="I25" i="1" l="1"/>
  <c r="I26" i="1" s="1"/>
  <c r="K25" i="1" l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25" i="1" l="1"/>
  <c r="N26" i="1" s="1"/>
  <c r="K26" i="1"/>
  <c r="K27" i="1" s="1"/>
  <c r="E15" i="2"/>
  <c r="G15" i="2" s="1"/>
  <c r="E14" i="2"/>
  <c r="G14" i="2" s="1"/>
  <c r="E13" i="2"/>
  <c r="G13" i="2" s="1"/>
  <c r="E12" i="2"/>
  <c r="G12" i="2" s="1"/>
  <c r="E9" i="2"/>
  <c r="G9" i="2" s="1"/>
  <c r="E8" i="2"/>
  <c r="G8" i="2" s="1"/>
  <c r="E7" i="2"/>
  <c r="G7" i="2" s="1"/>
  <c r="E6" i="2"/>
  <c r="G6" i="2" s="1"/>
  <c r="E5" i="2"/>
  <c r="G5" i="2" s="1"/>
  <c r="E4" i="2"/>
  <c r="G4" i="2" s="1"/>
  <c r="E3" i="2"/>
  <c r="E2" i="2"/>
  <c r="L16" i="1" l="1"/>
  <c r="L14" i="1"/>
  <c r="L17" i="1"/>
  <c r="L9" i="1"/>
  <c r="L21" i="1"/>
  <c r="L10" i="1"/>
  <c r="L18" i="1"/>
  <c r="L13" i="1"/>
  <c r="L22" i="1"/>
  <c r="L15" i="1"/>
  <c r="L11" i="1"/>
  <c r="L19" i="1"/>
  <c r="L23" i="1"/>
  <c r="L12" i="1"/>
  <c r="L20" i="1"/>
  <c r="L24" i="1"/>
  <c r="G18" i="2"/>
  <c r="E18" i="2"/>
  <c r="L25" i="1" l="1"/>
  <c r="L26" i="1" l="1"/>
  <c r="L27" i="1"/>
</calcChain>
</file>

<file path=xl/sharedStrings.xml><?xml version="1.0" encoding="utf-8"?>
<sst xmlns="http://schemas.openxmlformats.org/spreadsheetml/2006/main" count="70" uniqueCount="66">
  <si>
    <t>№ п/п</t>
  </si>
  <si>
    <t>Название работы</t>
  </si>
  <si>
    <t>Выполняемые операции</t>
  </si>
  <si>
    <t>Анализ затрат</t>
  </si>
  <si>
    <t>ТО гидравлической системы управления крышками стояков коксовых батарей №№5,6,7</t>
  </si>
  <si>
    <t>Кол-во</t>
  </si>
  <si>
    <t>Материальность закупки 2025г в валюте договора</t>
  </si>
  <si>
    <t>Цена за 1 ед. 2025</t>
  </si>
  <si>
    <t>Периодичность выполнения ремонтов</t>
  </si>
  <si>
    <t>Эденица измерения</t>
  </si>
  <si>
    <t>Трудоемкость операции на 1 ед., чел/час</t>
  </si>
  <si>
    <t>Без ЕСВ</t>
  </si>
  <si>
    <t>С ЕСВ</t>
  </si>
  <si>
    <t xml:space="preserve">1 Слесарь-ремонтник 4 разряда </t>
  </si>
  <si>
    <t xml:space="preserve">Слесарь-ремонтник 5 разряда </t>
  </si>
  <si>
    <t xml:space="preserve">Слесарь-ремонтник 6 разряда </t>
  </si>
  <si>
    <t xml:space="preserve">Электрогазосварщик 5 разряда </t>
  </si>
  <si>
    <t xml:space="preserve">Электрогазосварщик 6 разряда </t>
  </si>
  <si>
    <t xml:space="preserve">Электросварщик ручной сварки 6 разряда </t>
  </si>
  <si>
    <t xml:space="preserve">Огнеупорщик 5 разряда </t>
  </si>
  <si>
    <t xml:space="preserve">Огнеупорщик6 разряда </t>
  </si>
  <si>
    <t>КХО</t>
  </si>
  <si>
    <t>Электрогазосварщик 6 разряда</t>
  </si>
  <si>
    <t>Электросварщик ручной сварки 5 разряда</t>
  </si>
  <si>
    <t>чел/ час.</t>
  </si>
  <si>
    <t>FTE на 1 ед.</t>
  </si>
  <si>
    <t>Демонтаж/монтаж штуцеров Ду15</t>
  </si>
  <si>
    <t>Изготовление и монтаж регулируемых тяг кинематики с настройкой</t>
  </si>
  <si>
    <t>Замена фильтров на гидростанциях и сливных магистралях</t>
  </si>
  <si>
    <t>Контроль работы масла, дозаправка маслом систем гидравлики</t>
  </si>
  <si>
    <t>Регулировка кинематики (контроль работы) механизма открытия крышек стояков</t>
  </si>
  <si>
    <t>Итого по ТО гидравлической системы управления крышками стояков коксовых батарей №№5,6,7</t>
  </si>
  <si>
    <t>Демонтаж гидромеханических приводов</t>
  </si>
  <si>
    <t>Ревизия гидравлических приводов – ремонт (очистка, разборка, замена манжет, уплотнительных колец на поршне и штоке, сборка)</t>
  </si>
  <si>
    <t xml:space="preserve">Монтаж гидравлических приводов </t>
  </si>
  <si>
    <t>Смазка подшипниковых узлов крышек стояков (разборка, очистка, продувка, промывка керосином, закладка густой смазки, сборка);</t>
  </si>
  <si>
    <t>Демонтаж гидрораспределителя</t>
  </si>
  <si>
    <t>Ревизия гидрораспередителя (очистка и продувка наружной поверхности, разборка по-элементно, замена уплотнительных колец, подгонка крышек, замена хвостовиков, сборка)</t>
  </si>
  <si>
    <t>Монтаж гидрораспределителя</t>
  </si>
  <si>
    <t>Ревизия запорной арматуры (очистка, разборка, подгонка зеркал гранбукс, замена уплотнений, сборка)монтаж запорной арматуры Ду15 Ру210кг/см2</t>
  </si>
  <si>
    <t>Регулировка насосных установок</t>
  </si>
  <si>
    <t>Кол-во персонала, чел</t>
  </si>
  <si>
    <t>час.</t>
  </si>
  <si>
    <t>чел.</t>
  </si>
  <si>
    <t>Регулировка и настройка крышек стояков (прецизионная центровка)</t>
  </si>
  <si>
    <t>Очистка с промывкой фильтров грубой и тонкой очистки</t>
  </si>
  <si>
    <t>1 раз 6 мес.
В месяц - 63 шт.
Годовая потребность - 756 шт.</t>
  </si>
  <si>
    <t>Слесарь</t>
  </si>
  <si>
    <t>Сварщик</t>
  </si>
  <si>
    <t>Огнеупорщик</t>
  </si>
  <si>
    <t>%</t>
  </si>
  <si>
    <t>% отклонения</t>
  </si>
  <si>
    <t>АР х/с</t>
  </si>
  <si>
    <t>срзнач</t>
  </si>
  <si>
    <t>Время выполнения операции параллельные , час</t>
  </si>
  <si>
    <t>Время выполнения операции последовательных , час</t>
  </si>
  <si>
    <t xml:space="preserve">Итого по ТО гидравлической системы управления крышками стояков коксовых батарей №№5,6,7 </t>
  </si>
  <si>
    <t>УТВЕРЖДАЮ</t>
  </si>
  <si>
    <t xml:space="preserve"> Механик КЦ _____________  Р.Ю.Харун</t>
  </si>
  <si>
    <t>"____"___________ 2024 г.</t>
  </si>
  <si>
    <t xml:space="preserve">Инженер с организации труда_____________  О.Н.Журавель </t>
  </si>
  <si>
    <t>Начальник Коксового Цеха</t>
  </si>
  <si>
    <t>_______________ Баранник Р.В.</t>
  </si>
  <si>
    <t>"____ "______________2024 г.</t>
  </si>
  <si>
    <t>Начальник участка ООО "Конкорд Инжиниринг" _____________  А.Н.Рябко</t>
  </si>
  <si>
    <r>
      <t xml:space="preserve">Итого в </t>
    </r>
    <r>
      <rPr>
        <b/>
        <sz val="25"/>
        <color rgb="FFFF0000"/>
        <rFont val="Roboto"/>
      </rPr>
      <t>месяц</t>
    </r>
    <r>
      <rPr>
        <b/>
        <sz val="25"/>
        <color rgb="FF000000"/>
        <rFont val="Roboto"/>
      </rPr>
      <t xml:space="preserve"> по ТО гидравлической системы управления крышками стояков коксовых батарей №№5,6,7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</si>
</sst>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"/>
  </numFmts>
  <fonts count="15" x14ac:knownFonts="1">
    <font>
      <sz val="11"/>
      <color theme="1"/>
      <name val="Aptos Narrow"/>
      <family val="2"/>
      <charset val="204"/>
      <scheme val="minor"/>
    </font>
    <font>
      <sz val="8"/>
      <name val="Aptos Narrow"/>
      <family val="2"/>
      <charset val="204"/>
      <scheme val="minor"/>
    </font>
    <font>
      <sz val="12"/>
      <color rgb="FF000000"/>
      <name val="Aptos"/>
      <family val="2"/>
    </font>
    <font>
      <b/>
      <sz val="16"/>
      <color theme="1"/>
      <name val="Roboto"/>
    </font>
    <font>
      <b/>
      <sz val="20"/>
      <color theme="1"/>
      <name val="Roboto"/>
    </font>
    <font>
      <b/>
      <sz val="18"/>
      <color theme="1"/>
      <name val="Roboto"/>
    </font>
    <font>
      <b/>
      <sz val="21"/>
      <color theme="1"/>
      <name val="Roboto"/>
    </font>
    <font>
      <sz val="11"/>
      <color theme="1"/>
      <name val="Aptos Narrow"/>
      <family val="2"/>
      <charset val="204"/>
      <scheme val="minor"/>
    </font>
    <font>
      <b/>
      <sz val="16"/>
      <color theme="1"/>
      <name val="Arial"/>
      <family val="2"/>
      <charset val="204"/>
    </font>
    <font>
      <b/>
      <sz val="25"/>
      <color rgb="FF000000"/>
      <name val="Roboto"/>
    </font>
    <font>
      <b/>
      <sz val="25"/>
      <color theme="1"/>
      <name val="Roboto"/>
    </font>
    <font>
      <b/>
      <sz val="25"/>
      <color rgb="FFFF0000"/>
      <name val="Roboto"/>
    </font>
    <font>
      <b/>
      <sz val="25"/>
      <color theme="1"/>
      <name val="Arial"/>
      <family val="2"/>
      <charset val="204"/>
    </font>
    <font>
      <b/>
      <sz val="24"/>
      <color theme="1"/>
      <name val="Roboto"/>
    </font>
    <font>
      <b/>
      <sz val="24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122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21" xfId="0" applyFont="1" applyBorder="1" applyAlignment="1">
      <alignment vertical="center"/>
    </xf>
    <xf numFmtId="0" fontId="9" fillId="4" borderId="10" xfId="0" applyFont="1" applyFill="1" applyBorder="1" applyAlignment="1">
      <alignment horizontal="left" vertical="center" wrapText="1"/>
    </xf>
    <xf numFmtId="0" fontId="9" fillId="3" borderId="13" xfId="0" applyFont="1" applyFill="1" applyBorder="1" applyAlignment="1">
      <alignment horizontal="left" vertical="center" wrapText="1"/>
    </xf>
    <xf numFmtId="0" fontId="9" fillId="4" borderId="13" xfId="0" applyFont="1" applyFill="1" applyBorder="1" applyAlignment="1">
      <alignment horizontal="left" vertical="center" wrapText="1"/>
    </xf>
    <xf numFmtId="0" fontId="9" fillId="4" borderId="19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" fontId="9" fillId="4" borderId="11" xfId="0" applyNumberFormat="1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4" fontId="9" fillId="4" borderId="12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2" fontId="10" fillId="2" borderId="11" xfId="0" applyNumberFormat="1" applyFont="1" applyFill="1" applyBorder="1" applyAlignment="1">
      <alignment horizontal="center" vertical="center"/>
    </xf>
    <xf numFmtId="4" fontId="9" fillId="2" borderId="11" xfId="0" applyNumberFormat="1" applyFont="1" applyFill="1" applyBorder="1" applyAlignment="1">
      <alignment horizontal="center" vertical="center"/>
    </xf>
    <xf numFmtId="10" fontId="10" fillId="2" borderId="11" xfId="0" applyNumberFormat="1" applyFont="1" applyFill="1" applyBorder="1" applyAlignment="1">
      <alignment horizontal="center" vertical="center" wrapText="1"/>
    </xf>
    <xf numFmtId="164" fontId="10" fillId="2" borderId="22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10" fontId="10" fillId="2" borderId="1" xfId="0" applyNumberFormat="1" applyFont="1" applyFill="1" applyBorder="1" applyAlignment="1">
      <alignment horizontal="center" vertical="center" wrapText="1"/>
    </xf>
    <xf numFmtId="164" fontId="10" fillId="2" borderId="23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4" fontId="9" fillId="4" borderId="4" xfId="0" applyNumberFormat="1" applyFont="1" applyFill="1" applyBorder="1" applyAlignment="1">
      <alignment horizontal="center" vertical="center"/>
    </xf>
    <xf numFmtId="4" fontId="9" fillId="4" borderId="2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4" fontId="9" fillId="4" borderId="6" xfId="0" applyNumberFormat="1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2" fontId="10" fillId="2" borderId="15" xfId="0" applyNumberFormat="1" applyFont="1" applyFill="1" applyBorder="1" applyAlignment="1">
      <alignment horizontal="center" vertical="center"/>
    </xf>
    <xf numFmtId="4" fontId="9" fillId="2" borderId="15" xfId="0" applyNumberFormat="1" applyFont="1" applyFill="1" applyBorder="1" applyAlignment="1">
      <alignment horizontal="center" vertical="center"/>
    </xf>
    <xf numFmtId="10" fontId="10" fillId="2" borderId="15" xfId="0" applyNumberFormat="1" applyFont="1" applyFill="1" applyBorder="1" applyAlignment="1">
      <alignment horizontal="center" vertical="center" wrapText="1"/>
    </xf>
    <xf numFmtId="164" fontId="10" fillId="2" borderId="25" xfId="0" applyNumberFormat="1" applyFont="1" applyFill="1" applyBorder="1" applyAlignment="1">
      <alignment horizontal="center" vertical="center" wrapText="1"/>
    </xf>
    <xf numFmtId="4" fontId="9" fillId="2" borderId="9" xfId="0" applyNumberFormat="1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1" fontId="10" fillId="2" borderId="5" xfId="0" applyNumberFormat="1" applyFont="1" applyFill="1" applyBorder="1" applyAlignment="1">
      <alignment horizontal="center" vertical="center"/>
    </xf>
    <xf numFmtId="2" fontId="10" fillId="2" borderId="5" xfId="0" applyNumberFormat="1" applyFont="1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/>
    </xf>
    <xf numFmtId="10" fontId="10" fillId="2" borderId="5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4" fontId="9" fillId="2" borderId="26" xfId="0" applyNumberFormat="1" applyFont="1" applyFill="1" applyBorder="1" applyAlignment="1">
      <alignment horizontal="center" vertical="center"/>
    </xf>
    <xf numFmtId="4" fontId="9" fillId="5" borderId="11" xfId="0" applyNumberFormat="1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1" fontId="10" fillId="5" borderId="11" xfId="0" applyNumberFormat="1" applyFont="1" applyFill="1" applyBorder="1" applyAlignment="1">
      <alignment horizontal="center" vertical="center"/>
    </xf>
    <xf numFmtId="165" fontId="9" fillId="5" borderId="11" xfId="0" applyNumberFormat="1" applyFont="1" applyFill="1" applyBorder="1" applyAlignment="1">
      <alignment horizontal="center" vertical="center"/>
    </xf>
    <xf numFmtId="10" fontId="10" fillId="5" borderId="11" xfId="0" applyNumberFormat="1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/>
    </xf>
    <xf numFmtId="4" fontId="10" fillId="5" borderId="22" xfId="0" applyNumberFormat="1" applyFont="1" applyFill="1" applyBorder="1" applyAlignment="1">
      <alignment horizontal="center" vertical="center" wrapText="1"/>
    </xf>
    <xf numFmtId="4" fontId="9" fillId="5" borderId="15" xfId="0" applyNumberFormat="1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1" fontId="10" fillId="5" borderId="15" xfId="0" applyNumberFormat="1" applyFont="1" applyFill="1" applyBorder="1" applyAlignment="1">
      <alignment horizontal="center" vertical="center"/>
    </xf>
    <xf numFmtId="10" fontId="10" fillId="5" borderId="15" xfId="0" applyNumberFormat="1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/>
    </xf>
    <xf numFmtId="4" fontId="10" fillId="5" borderId="25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left"/>
    </xf>
    <xf numFmtId="0" fontId="14" fillId="0" borderId="0" xfId="0" applyFont="1" applyAlignment="1">
      <alignment vertical="center"/>
    </xf>
    <xf numFmtId="0" fontId="14" fillId="0" borderId="21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horizontal="right" vertical="center" wrapText="1"/>
    </xf>
    <xf numFmtId="0" fontId="9" fillId="5" borderId="10" xfId="0" applyFont="1" applyFill="1" applyBorder="1" applyAlignment="1">
      <alignment horizontal="left" vertical="center" wrapText="1"/>
    </xf>
    <xf numFmtId="0" fontId="9" fillId="5" borderId="11" xfId="0" applyFont="1" applyFill="1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10" fillId="2" borderId="15" xfId="0" applyFont="1" applyFill="1" applyBorder="1" applyAlignment="1">
      <alignment horizontal="left" vertical="center"/>
    </xf>
    <xf numFmtId="165" fontId="10" fillId="5" borderId="11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9" fillId="5" borderId="14" xfId="0" applyFont="1" applyFill="1" applyBorder="1" applyAlignment="1">
      <alignment horizontal="left" vertical="center" wrapText="1"/>
    </xf>
    <xf numFmtId="0" fontId="9" fillId="5" borderId="15" xfId="0" applyFont="1" applyFill="1" applyBorder="1" applyAlignment="1">
      <alignment horizontal="left" vertical="center" wrapText="1"/>
    </xf>
    <xf numFmtId="0" fontId="9" fillId="0" borderId="18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" fontId="9" fillId="0" borderId="9" xfId="0" applyNumberFormat="1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2" fontId="10" fillId="5" borderId="15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 xr:uid="{BE3A0982-67AB-46B8-BBAA-5D2AA78B8E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84AC8-FCAC-4375-93A9-C8CE30045374}">
  <sheetPr>
    <pageSetUpPr fitToPage="1"/>
  </sheetPr>
  <dimension ref="A1:O38"/>
  <sheetViews>
    <sheetView tabSelected="1" topLeftCell="B1" zoomScale="30" zoomScaleNormal="30" zoomScaleSheetLayoutView="30" workbookViewId="0">
      <pane xSplit="6" ySplit="8" topLeftCell="H13" activePane="bottomRight" state="frozen"/>
      <selection activeCell="B1" sqref="B1"/>
      <selection pane="topRight" activeCell="H1" sqref="H1"/>
      <selection pane="bottomLeft" activeCell="B6" sqref="B6"/>
      <selection pane="bottomRight" activeCell="C6" sqref="C6:C7"/>
    </sheetView>
  </sheetViews>
  <sheetFormatPr defaultColWidth="9.140625" defaultRowHeight="26.25" outlineLevelRow="1" x14ac:dyDescent="0.4"/>
  <cols>
    <col min="1" max="1" width="10.85546875" style="4" bestFit="1" customWidth="1"/>
    <col min="2" max="2" width="105.85546875" style="7" customWidth="1"/>
    <col min="3" max="3" width="160.7109375" style="6" customWidth="1"/>
    <col min="4" max="4" width="16.5703125" style="4" hidden="1" customWidth="1"/>
    <col min="5" max="5" width="34.85546875" style="4" hidden="1" customWidth="1"/>
    <col min="6" max="6" width="32" style="4" hidden="1" customWidth="1"/>
    <col min="7" max="7" width="86.28515625" style="4" hidden="1" customWidth="1"/>
    <col min="8" max="8" width="48.28515625" style="4" customWidth="1"/>
    <col min="9" max="9" width="46.28515625" style="4" customWidth="1"/>
    <col min="10" max="10" width="46.5703125" style="4" customWidth="1"/>
    <col min="11" max="11" width="46" style="4" customWidth="1"/>
    <col min="12" max="12" width="38.7109375" style="4" hidden="1" customWidth="1"/>
    <col min="13" max="13" width="77.7109375" style="4" customWidth="1"/>
    <col min="14" max="14" width="50.140625" style="4" customWidth="1"/>
    <col min="15" max="15" width="21" style="4" customWidth="1"/>
    <col min="16" max="16" width="14.42578125" style="4" bestFit="1" customWidth="1"/>
    <col min="17" max="18" width="13" style="4" bestFit="1" customWidth="1"/>
    <col min="19" max="16384" width="9.140625" style="4"/>
  </cols>
  <sheetData>
    <row r="1" spans="1:15" ht="37.5" customHeight="1" x14ac:dyDescent="0.3">
      <c r="B1" s="4"/>
      <c r="C1" s="4"/>
      <c r="M1" s="78" t="s">
        <v>57</v>
      </c>
    </row>
    <row r="2" spans="1:15" ht="37.5" customHeight="1" x14ac:dyDescent="0.3">
      <c r="B2" s="4"/>
      <c r="C2" s="4"/>
      <c r="M2" s="78" t="s">
        <v>61</v>
      </c>
    </row>
    <row r="3" spans="1:15" s="13" customFormat="1" ht="37.5" customHeight="1" x14ac:dyDescent="0.25"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78" t="s">
        <v>62</v>
      </c>
      <c r="N3" s="14"/>
    </row>
    <row r="4" spans="1:15" s="13" customFormat="1" ht="37.5" customHeight="1" x14ac:dyDescent="0.25"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78" t="s">
        <v>63</v>
      </c>
      <c r="N4" s="14"/>
    </row>
    <row r="5" spans="1:15" ht="37.5" customHeight="1" thickBot="1" x14ac:dyDescent="0.35">
      <c r="A5" s="4" t="s">
        <v>3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</row>
    <row r="6" spans="1:15" ht="94.5" x14ac:dyDescent="0.3">
      <c r="A6" s="106" t="s">
        <v>0</v>
      </c>
      <c r="B6" s="94" t="s">
        <v>1</v>
      </c>
      <c r="C6" s="113" t="s">
        <v>2</v>
      </c>
      <c r="D6" s="92" t="s">
        <v>5</v>
      </c>
      <c r="E6" s="115" t="s">
        <v>9</v>
      </c>
      <c r="F6" s="92" t="s">
        <v>7</v>
      </c>
      <c r="G6" s="111" t="s">
        <v>6</v>
      </c>
      <c r="H6" s="84" t="s">
        <v>41</v>
      </c>
      <c r="I6" s="86" t="s">
        <v>55</v>
      </c>
      <c r="J6" s="119" t="s">
        <v>54</v>
      </c>
      <c r="K6" s="21" t="s">
        <v>10</v>
      </c>
      <c r="L6" s="117" t="s">
        <v>51</v>
      </c>
      <c r="M6" s="96" t="s">
        <v>8</v>
      </c>
      <c r="N6" s="99" t="s">
        <v>25</v>
      </c>
      <c r="O6" s="83"/>
    </row>
    <row r="7" spans="1:15" ht="31.5" x14ac:dyDescent="0.3">
      <c r="A7" s="107"/>
      <c r="B7" s="95"/>
      <c r="C7" s="114"/>
      <c r="D7" s="93"/>
      <c r="E7" s="116"/>
      <c r="F7" s="93"/>
      <c r="G7" s="112"/>
      <c r="H7" s="85"/>
      <c r="I7" s="87"/>
      <c r="J7" s="120"/>
      <c r="K7" s="22"/>
      <c r="L7" s="118"/>
      <c r="M7" s="97"/>
      <c r="N7" s="100"/>
      <c r="O7" s="83"/>
    </row>
    <row r="8" spans="1:15" ht="32.25" thickBot="1" x14ac:dyDescent="0.35">
      <c r="A8" s="9"/>
      <c r="B8" s="23"/>
      <c r="C8" s="24"/>
      <c r="D8" s="25"/>
      <c r="E8" s="26"/>
      <c r="F8" s="25"/>
      <c r="G8" s="27"/>
      <c r="H8" s="28" t="s">
        <v>43</v>
      </c>
      <c r="I8" s="29" t="s">
        <v>42</v>
      </c>
      <c r="J8" s="29"/>
      <c r="K8" s="29" t="s">
        <v>24</v>
      </c>
      <c r="L8" s="29" t="s">
        <v>50</v>
      </c>
      <c r="M8" s="98"/>
      <c r="N8" s="101"/>
      <c r="O8" s="5"/>
    </row>
    <row r="9" spans="1:15" ht="66.75" customHeight="1" outlineLevel="1" x14ac:dyDescent="0.3">
      <c r="A9" s="8"/>
      <c r="B9" s="110" t="s">
        <v>4</v>
      </c>
      <c r="C9" s="17" t="s">
        <v>32</v>
      </c>
      <c r="D9" s="30"/>
      <c r="E9" s="30"/>
      <c r="F9" s="31"/>
      <c r="G9" s="32"/>
      <c r="H9" s="33">
        <v>3</v>
      </c>
      <c r="I9" s="34">
        <f>K9/H9</f>
        <v>0.29333333333333333</v>
      </c>
      <c r="J9" s="34"/>
      <c r="K9" s="35">
        <v>0.88</v>
      </c>
      <c r="L9" s="36" t="e">
        <f>#REF!/#REF!-1</f>
        <v>#REF!</v>
      </c>
      <c r="M9" s="102" t="s">
        <v>46</v>
      </c>
      <c r="N9" s="37">
        <f t="shared" ref="N9:N24" si="0">K9/173.3</f>
        <v>5.0778995960761679E-3</v>
      </c>
    </row>
    <row r="10" spans="1:15" ht="79.5" customHeight="1" outlineLevel="1" x14ac:dyDescent="0.3">
      <c r="A10" s="8"/>
      <c r="B10" s="110"/>
      <c r="C10" s="18" t="s">
        <v>33</v>
      </c>
      <c r="D10" s="38"/>
      <c r="E10" s="38"/>
      <c r="F10" s="39"/>
      <c r="G10" s="40"/>
      <c r="H10" s="41">
        <v>3</v>
      </c>
      <c r="I10" s="42"/>
      <c r="J10" s="42">
        <v>0.78600000000000003</v>
      </c>
      <c r="K10" s="43">
        <v>2.36</v>
      </c>
      <c r="L10" s="44" t="e">
        <f>#REF!/#REF!-1</f>
        <v>#REF!</v>
      </c>
      <c r="M10" s="103"/>
      <c r="N10" s="45">
        <f t="shared" si="0"/>
        <v>1.3618003462204268E-2</v>
      </c>
    </row>
    <row r="11" spans="1:15" ht="49.5" customHeight="1" outlineLevel="1" x14ac:dyDescent="0.3">
      <c r="A11" s="8"/>
      <c r="B11" s="110"/>
      <c r="C11" s="19" t="s">
        <v>34</v>
      </c>
      <c r="D11" s="46"/>
      <c r="E11" s="46"/>
      <c r="F11" s="47"/>
      <c r="G11" s="48"/>
      <c r="H11" s="41">
        <v>3</v>
      </c>
      <c r="I11" s="42">
        <f t="shared" ref="I11:I24" si="1">K11/H11</f>
        <v>0.29333333333333333</v>
      </c>
      <c r="J11" s="42"/>
      <c r="K11" s="43">
        <v>0.88</v>
      </c>
      <c r="L11" s="44" t="e">
        <f>#REF!/#REF!-1</f>
        <v>#REF!</v>
      </c>
      <c r="M11" s="103"/>
      <c r="N11" s="45">
        <f t="shared" si="0"/>
        <v>5.0778995960761679E-3</v>
      </c>
    </row>
    <row r="12" spans="1:15" ht="49.5" customHeight="1" outlineLevel="1" x14ac:dyDescent="0.3">
      <c r="A12" s="8"/>
      <c r="B12" s="110"/>
      <c r="C12" s="18" t="s">
        <v>44</v>
      </c>
      <c r="D12" s="38"/>
      <c r="E12" s="38"/>
      <c r="F12" s="39"/>
      <c r="G12" s="40"/>
      <c r="H12" s="41">
        <v>2</v>
      </c>
      <c r="I12" s="42"/>
      <c r="J12" s="42">
        <v>0.31</v>
      </c>
      <c r="K12" s="43">
        <v>0.62</v>
      </c>
      <c r="L12" s="44" t="e">
        <f>#REF!/#REF!-1</f>
        <v>#REF!</v>
      </c>
      <c r="M12" s="103"/>
      <c r="N12" s="45">
        <f t="shared" si="0"/>
        <v>3.5776110790536639E-3</v>
      </c>
    </row>
    <row r="13" spans="1:15" ht="90.75" customHeight="1" outlineLevel="1" x14ac:dyDescent="0.3">
      <c r="A13" s="8"/>
      <c r="B13" s="110"/>
      <c r="C13" s="19" t="s">
        <v>35</v>
      </c>
      <c r="D13" s="46"/>
      <c r="E13" s="46"/>
      <c r="F13" s="47"/>
      <c r="G13" s="48"/>
      <c r="H13" s="41">
        <v>2</v>
      </c>
      <c r="I13" s="42">
        <f t="shared" si="1"/>
        <v>0.43</v>
      </c>
      <c r="J13" s="42"/>
      <c r="K13" s="43">
        <v>0.86</v>
      </c>
      <c r="L13" s="44" t="e">
        <f>#REF!/#REF!-1</f>
        <v>#REF!</v>
      </c>
      <c r="M13" s="103"/>
      <c r="N13" s="45">
        <f t="shared" si="0"/>
        <v>4.9624927870744366E-3</v>
      </c>
    </row>
    <row r="14" spans="1:15" ht="49.5" customHeight="1" outlineLevel="1" x14ac:dyDescent="0.3">
      <c r="A14" s="8"/>
      <c r="B14" s="110"/>
      <c r="C14" s="19" t="s">
        <v>36</v>
      </c>
      <c r="D14" s="46"/>
      <c r="E14" s="46"/>
      <c r="F14" s="47"/>
      <c r="G14" s="48"/>
      <c r="H14" s="41">
        <v>2</v>
      </c>
      <c r="I14" s="42">
        <f t="shared" si="1"/>
        <v>0.47499999999999998</v>
      </c>
      <c r="J14" s="42"/>
      <c r="K14" s="43">
        <v>0.95</v>
      </c>
      <c r="L14" s="44" t="e">
        <f>#REF!/#REF!-1</f>
        <v>#REF!</v>
      </c>
      <c r="M14" s="103"/>
      <c r="N14" s="45">
        <f t="shared" si="0"/>
        <v>5.4818234275822268E-3</v>
      </c>
    </row>
    <row r="15" spans="1:15" ht="114.75" customHeight="1" outlineLevel="1" x14ac:dyDescent="0.3">
      <c r="A15" s="8"/>
      <c r="B15" s="110"/>
      <c r="C15" s="18" t="s">
        <v>37</v>
      </c>
      <c r="D15" s="38"/>
      <c r="E15" s="38"/>
      <c r="F15" s="39"/>
      <c r="G15" s="40"/>
      <c r="H15" s="41">
        <v>3</v>
      </c>
      <c r="I15" s="42"/>
      <c r="J15" s="42">
        <v>0.64</v>
      </c>
      <c r="K15" s="43">
        <v>1.92</v>
      </c>
      <c r="L15" s="44" t="e">
        <f>#REF!/#REF!-1</f>
        <v>#REF!</v>
      </c>
      <c r="M15" s="103"/>
      <c r="N15" s="45">
        <f t="shared" si="0"/>
        <v>1.1079053664166184E-2</v>
      </c>
    </row>
    <row r="16" spans="1:15" ht="52.5" customHeight="1" outlineLevel="1" x14ac:dyDescent="0.3">
      <c r="A16" s="8"/>
      <c r="B16" s="110"/>
      <c r="C16" s="19" t="s">
        <v>38</v>
      </c>
      <c r="D16" s="46"/>
      <c r="E16" s="46"/>
      <c r="F16" s="47"/>
      <c r="G16" s="48"/>
      <c r="H16" s="41">
        <v>3</v>
      </c>
      <c r="I16" s="42">
        <f t="shared" si="1"/>
        <v>0.31666666666666665</v>
      </c>
      <c r="J16" s="42"/>
      <c r="K16" s="43">
        <v>0.95</v>
      </c>
      <c r="L16" s="44" t="e">
        <f>#REF!/#REF!-1</f>
        <v>#REF!</v>
      </c>
      <c r="M16" s="103"/>
      <c r="N16" s="45">
        <f t="shared" si="0"/>
        <v>5.4818234275822268E-3</v>
      </c>
    </row>
    <row r="17" spans="1:14" ht="107.25" customHeight="1" outlineLevel="1" x14ac:dyDescent="0.3">
      <c r="A17" s="8"/>
      <c r="B17" s="110"/>
      <c r="C17" s="18" t="s">
        <v>39</v>
      </c>
      <c r="D17" s="38"/>
      <c r="E17" s="38"/>
      <c r="F17" s="39"/>
      <c r="G17" s="40"/>
      <c r="H17" s="41">
        <v>3</v>
      </c>
      <c r="I17" s="42"/>
      <c r="J17" s="42">
        <v>0.3833333333333333</v>
      </c>
      <c r="K17" s="43">
        <v>1.1499999999999999</v>
      </c>
      <c r="L17" s="44" t="e">
        <f>#REF!/#REF!-1</f>
        <v>#REF!</v>
      </c>
      <c r="M17" s="103"/>
      <c r="N17" s="45">
        <f t="shared" si="0"/>
        <v>6.6358915175995375E-3</v>
      </c>
    </row>
    <row r="18" spans="1:14" ht="31.5" outlineLevel="1" x14ac:dyDescent="0.3">
      <c r="A18" s="8"/>
      <c r="B18" s="110"/>
      <c r="C18" s="18" t="s">
        <v>26</v>
      </c>
      <c r="D18" s="38"/>
      <c r="E18" s="38"/>
      <c r="F18" s="39"/>
      <c r="G18" s="40"/>
      <c r="H18" s="41">
        <v>2</v>
      </c>
      <c r="I18" s="42"/>
      <c r="J18" s="42">
        <v>0.245</v>
      </c>
      <c r="K18" s="43">
        <v>0.49</v>
      </c>
      <c r="L18" s="44" t="e">
        <f>#REF!/#REF!-1</f>
        <v>#REF!</v>
      </c>
      <c r="M18" s="103"/>
      <c r="N18" s="45">
        <f t="shared" si="0"/>
        <v>2.8274668205424116E-3</v>
      </c>
    </row>
    <row r="19" spans="1:14" ht="63" outlineLevel="1" x14ac:dyDescent="0.3">
      <c r="A19" s="8"/>
      <c r="B19" s="110"/>
      <c r="C19" s="19" t="s">
        <v>27</v>
      </c>
      <c r="D19" s="46"/>
      <c r="E19" s="46"/>
      <c r="F19" s="47"/>
      <c r="G19" s="48"/>
      <c r="H19" s="41">
        <v>3</v>
      </c>
      <c r="I19" s="42">
        <f t="shared" si="1"/>
        <v>0.16</v>
      </c>
      <c r="J19" s="42"/>
      <c r="K19" s="43">
        <v>0.48</v>
      </c>
      <c r="L19" s="44" t="e">
        <f>#REF!/#REF!-1</f>
        <v>#REF!</v>
      </c>
      <c r="M19" s="103"/>
      <c r="N19" s="45">
        <f t="shared" si="0"/>
        <v>2.769763416041546E-3</v>
      </c>
    </row>
    <row r="20" spans="1:14" ht="54" customHeight="1" outlineLevel="1" x14ac:dyDescent="0.3">
      <c r="A20" s="8"/>
      <c r="B20" s="110"/>
      <c r="C20" s="18" t="s">
        <v>40</v>
      </c>
      <c r="D20" s="38"/>
      <c r="E20" s="38"/>
      <c r="F20" s="39"/>
      <c r="G20" s="40"/>
      <c r="H20" s="41">
        <v>2</v>
      </c>
      <c r="I20" s="42"/>
      <c r="J20" s="42">
        <v>0.375</v>
      </c>
      <c r="K20" s="43">
        <v>0.75</v>
      </c>
      <c r="L20" s="44" t="e">
        <f>#REF!/#REF!-1</f>
        <v>#REF!</v>
      </c>
      <c r="M20" s="103"/>
      <c r="N20" s="45">
        <f t="shared" si="0"/>
        <v>4.3277553375649161E-3</v>
      </c>
    </row>
    <row r="21" spans="1:14" ht="46.5" customHeight="1" outlineLevel="1" x14ac:dyDescent="0.3">
      <c r="A21" s="8"/>
      <c r="B21" s="110"/>
      <c r="C21" s="19" t="s">
        <v>28</v>
      </c>
      <c r="D21" s="46"/>
      <c r="E21" s="46"/>
      <c r="F21" s="47"/>
      <c r="G21" s="48"/>
      <c r="H21" s="41">
        <v>2</v>
      </c>
      <c r="I21" s="42">
        <f t="shared" si="1"/>
        <v>0.19</v>
      </c>
      <c r="J21" s="42"/>
      <c r="K21" s="43">
        <v>0.38</v>
      </c>
      <c r="L21" s="44" t="e">
        <f>#REF!/#REF!-1</f>
        <v>#REF!</v>
      </c>
      <c r="M21" s="103"/>
      <c r="N21" s="45">
        <f t="shared" si="0"/>
        <v>2.1927293710328906E-3</v>
      </c>
    </row>
    <row r="22" spans="1:14" ht="48.75" customHeight="1" outlineLevel="1" x14ac:dyDescent="0.3">
      <c r="A22" s="8"/>
      <c r="B22" s="110"/>
      <c r="C22" s="18" t="s">
        <v>45</v>
      </c>
      <c r="D22" s="38"/>
      <c r="E22" s="38"/>
      <c r="F22" s="39"/>
      <c r="G22" s="40"/>
      <c r="H22" s="41">
        <v>2</v>
      </c>
      <c r="I22" s="42"/>
      <c r="J22" s="42">
        <v>0.14000000000000001</v>
      </c>
      <c r="K22" s="43">
        <v>0.28000000000000003</v>
      </c>
      <c r="L22" s="44" t="e">
        <f>#REF!/#REF!-1</f>
        <v>#REF!</v>
      </c>
      <c r="M22" s="103"/>
      <c r="N22" s="45">
        <f t="shared" si="0"/>
        <v>1.6156953260242355E-3</v>
      </c>
    </row>
    <row r="23" spans="1:14" ht="50.25" customHeight="1" outlineLevel="1" x14ac:dyDescent="0.3">
      <c r="A23" s="8"/>
      <c r="B23" s="110"/>
      <c r="C23" s="18" t="s">
        <v>29</v>
      </c>
      <c r="D23" s="38"/>
      <c r="E23" s="38"/>
      <c r="F23" s="39"/>
      <c r="G23" s="40"/>
      <c r="H23" s="41">
        <v>2</v>
      </c>
      <c r="I23" s="42"/>
      <c r="J23" s="42">
        <v>0.14000000000000001</v>
      </c>
      <c r="K23" s="43">
        <v>0.28000000000000003</v>
      </c>
      <c r="L23" s="44" t="e">
        <f>#REF!/#REF!-1</f>
        <v>#REF!</v>
      </c>
      <c r="M23" s="103"/>
      <c r="N23" s="45">
        <f t="shared" si="0"/>
        <v>1.6156953260242355E-3</v>
      </c>
    </row>
    <row r="24" spans="1:14" ht="103.5" customHeight="1" outlineLevel="1" thickBot="1" x14ac:dyDescent="0.35">
      <c r="A24" s="8"/>
      <c r="B24" s="110"/>
      <c r="C24" s="20" t="s">
        <v>30</v>
      </c>
      <c r="D24" s="49"/>
      <c r="E24" s="49"/>
      <c r="F24" s="50"/>
      <c r="G24" s="51"/>
      <c r="H24" s="52">
        <v>2</v>
      </c>
      <c r="I24" s="53">
        <f t="shared" si="1"/>
        <v>0.37</v>
      </c>
      <c r="J24" s="53"/>
      <c r="K24" s="54">
        <v>0.74</v>
      </c>
      <c r="L24" s="55" t="e">
        <f>#REF!/#REF!-1</f>
        <v>#REF!</v>
      </c>
      <c r="M24" s="104"/>
      <c r="N24" s="56">
        <f t="shared" si="0"/>
        <v>4.27005193306405E-3</v>
      </c>
    </row>
    <row r="25" spans="1:14" ht="32.25" thickBot="1" x14ac:dyDescent="0.35">
      <c r="A25" s="8"/>
      <c r="B25" s="88" t="s">
        <v>31</v>
      </c>
      <c r="C25" s="89"/>
      <c r="D25" s="57"/>
      <c r="E25" s="57"/>
      <c r="F25" s="58"/>
      <c r="G25" s="57"/>
      <c r="H25" s="59">
        <v>5</v>
      </c>
      <c r="I25" s="60">
        <f>I24+I21+I19+I16+I14+I11+I9+I13+I18</f>
        <v>2.5283333333333338</v>
      </c>
      <c r="J25" s="60">
        <f>J23+J22+J20+J18+J17+J15+J12+J10</f>
        <v>3.0193333333333334</v>
      </c>
      <c r="K25" s="61">
        <f>SUBTOTAL(9,K9:K24)</f>
        <v>13.97</v>
      </c>
      <c r="L25" s="62" t="e">
        <f>#REF!/#REF!-1</f>
        <v>#REF!</v>
      </c>
      <c r="M25" s="63"/>
      <c r="N25" s="64">
        <f>SUBTOTAL(9,N9:N24)</f>
        <v>8.0611656087709177E-2</v>
      </c>
    </row>
    <row r="26" spans="1:14" s="11" customFormat="1" ht="31.5" x14ac:dyDescent="0.4">
      <c r="A26" s="10"/>
      <c r="B26" s="90" t="s">
        <v>56</v>
      </c>
      <c r="C26" s="91"/>
      <c r="D26" s="65"/>
      <c r="E26" s="65"/>
      <c r="F26" s="66"/>
      <c r="G26" s="65"/>
      <c r="H26" s="67">
        <f>H25</f>
        <v>5</v>
      </c>
      <c r="I26" s="105">
        <f>AVERAGE(I25:J25)</f>
        <v>2.7738333333333336</v>
      </c>
      <c r="J26" s="105"/>
      <c r="K26" s="68">
        <f>K25</f>
        <v>13.97</v>
      </c>
      <c r="L26" s="69" t="e">
        <f>#REF!/#REF!-1</f>
        <v>#REF!</v>
      </c>
      <c r="M26" s="70"/>
      <c r="N26" s="71">
        <f>N25</f>
        <v>8.0611656087709177E-2</v>
      </c>
    </row>
    <row r="27" spans="1:14" s="11" customFormat="1" ht="32.25" thickBot="1" x14ac:dyDescent="0.45">
      <c r="A27" s="10"/>
      <c r="B27" s="108" t="s">
        <v>65</v>
      </c>
      <c r="C27" s="109"/>
      <c r="D27" s="72"/>
      <c r="E27" s="72"/>
      <c r="F27" s="73"/>
      <c r="G27" s="72"/>
      <c r="H27" s="74">
        <v>5</v>
      </c>
      <c r="I27" s="121"/>
      <c r="J27" s="121"/>
      <c r="K27" s="72">
        <f>K26*63</f>
        <v>880.11</v>
      </c>
      <c r="L27" s="75" t="e">
        <f>#REF!/#REF!-1</f>
        <v>#REF!</v>
      </c>
      <c r="M27" s="76"/>
      <c r="N27" s="77"/>
    </row>
    <row r="28" spans="1:14" ht="30.75" x14ac:dyDescent="0.45">
      <c r="B28" s="79"/>
      <c r="C28" s="80"/>
    </row>
    <row r="29" spans="1:14" ht="37.5" customHeight="1" x14ac:dyDescent="0.3">
      <c r="B29" s="81" t="s">
        <v>58</v>
      </c>
      <c r="C29" s="81"/>
      <c r="D29" s="16"/>
      <c r="E29" s="16"/>
      <c r="F29" s="16"/>
    </row>
    <row r="30" spans="1:14" ht="37.5" customHeight="1" x14ac:dyDescent="0.3">
      <c r="B30" s="81" t="s">
        <v>59</v>
      </c>
      <c r="C30" s="81"/>
      <c r="D30" s="15"/>
      <c r="E30" s="15"/>
      <c r="F30" s="15"/>
    </row>
    <row r="31" spans="1:14" ht="157.5" customHeight="1" x14ac:dyDescent="0.45">
      <c r="B31" s="79"/>
      <c r="C31" s="80"/>
    </row>
    <row r="32" spans="1:14" ht="37.5" customHeight="1" x14ac:dyDescent="0.45">
      <c r="B32" s="82" t="s">
        <v>64</v>
      </c>
      <c r="C32" s="80"/>
    </row>
    <row r="33" spans="2:3" ht="37.5" customHeight="1" x14ac:dyDescent="0.45">
      <c r="B33" s="81" t="s">
        <v>59</v>
      </c>
      <c r="C33" s="80"/>
    </row>
    <row r="34" spans="2:3" ht="177.75" customHeight="1" x14ac:dyDescent="0.45">
      <c r="B34" s="79"/>
      <c r="C34" s="80"/>
    </row>
    <row r="35" spans="2:3" ht="37.5" customHeight="1" x14ac:dyDescent="0.45">
      <c r="B35" s="82" t="s">
        <v>60</v>
      </c>
      <c r="C35" s="80"/>
    </row>
    <row r="36" spans="2:3" ht="37.5" customHeight="1" x14ac:dyDescent="0.45">
      <c r="B36" s="81" t="s">
        <v>59</v>
      </c>
      <c r="C36" s="80"/>
    </row>
    <row r="37" spans="2:3" ht="30.75" x14ac:dyDescent="0.45">
      <c r="B37" s="79"/>
      <c r="C37" s="80"/>
    </row>
    <row r="38" spans="2:3" ht="30.75" x14ac:dyDescent="0.45">
      <c r="B38" s="79"/>
      <c r="C38" s="80"/>
    </row>
  </sheetData>
  <autoFilter ref="A8:O27" xr:uid="{4ED84AC8-FCAC-4375-93A9-C8CE30045374}"/>
  <mergeCells count="22">
    <mergeCell ref="A6:A7"/>
    <mergeCell ref="B27:C27"/>
    <mergeCell ref="B9:B24"/>
    <mergeCell ref="O6:O7"/>
    <mergeCell ref="F6:F7"/>
    <mergeCell ref="G6:G7"/>
    <mergeCell ref="C6:C7"/>
    <mergeCell ref="E6:E7"/>
    <mergeCell ref="L6:L7"/>
    <mergeCell ref="J6:J7"/>
    <mergeCell ref="I27:J27"/>
    <mergeCell ref="B5:N5"/>
    <mergeCell ref="H6:H7"/>
    <mergeCell ref="I6:I7"/>
    <mergeCell ref="B25:C25"/>
    <mergeCell ref="B26:C26"/>
    <mergeCell ref="D6:D7"/>
    <mergeCell ref="B6:B7"/>
    <mergeCell ref="M6:M8"/>
    <mergeCell ref="N6:N8"/>
    <mergeCell ref="M9:M24"/>
    <mergeCell ref="I26:J26"/>
  </mergeCells>
  <phoneticPr fontId="1" type="noConversion"/>
  <pageMargins left="0.25" right="0.25" top="0.75" bottom="0.75" header="0.3" footer="0.3"/>
  <pageSetup paperSize="9" scale="24" orientation="landscape" r:id="rId1"/>
  <colBreaks count="1" manualBreakCount="1">
    <brk id="14" max="1048575" man="1"/>
  </colBreaks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49B73-09E1-4F61-BF9E-61E5D81FA62E}">
  <dimension ref="B1:G24"/>
  <sheetViews>
    <sheetView workbookViewId="0">
      <selection activeCell="B28" sqref="B28"/>
    </sheetView>
  </sheetViews>
  <sheetFormatPr defaultRowHeight="15" x14ac:dyDescent="0.25"/>
  <cols>
    <col min="2" max="2" width="61.85546875" customWidth="1"/>
  </cols>
  <sheetData>
    <row r="1" spans="2:7" x14ac:dyDescent="0.25">
      <c r="C1" s="2" t="s">
        <v>11</v>
      </c>
      <c r="D1" s="3"/>
      <c r="E1" s="2" t="s">
        <v>12</v>
      </c>
      <c r="F1" s="12" t="s">
        <v>52</v>
      </c>
      <c r="G1" s="3" t="s">
        <v>53</v>
      </c>
    </row>
    <row r="2" spans="2:7" ht="15.75" hidden="1" x14ac:dyDescent="0.25">
      <c r="B2" s="1" t="s">
        <v>13</v>
      </c>
      <c r="C2" s="2">
        <v>106.85</v>
      </c>
      <c r="D2" s="3"/>
      <c r="E2" s="2">
        <f>C2*1.22</f>
        <v>130.357</v>
      </c>
    </row>
    <row r="3" spans="2:7" ht="15.75" x14ac:dyDescent="0.25">
      <c r="B3" s="1" t="s">
        <v>14</v>
      </c>
      <c r="C3" s="2">
        <v>128.18</v>
      </c>
      <c r="D3" s="3"/>
      <c r="E3" s="2">
        <f t="shared" ref="E3:E9" si="0">C3*1.22</f>
        <v>156.37960000000001</v>
      </c>
      <c r="F3">
        <v>66.3</v>
      </c>
      <c r="G3">
        <f>F3+E3</f>
        <v>222.67959999999999</v>
      </c>
    </row>
    <row r="4" spans="2:7" ht="15.75" x14ac:dyDescent="0.25">
      <c r="B4" s="1" t="s">
        <v>15</v>
      </c>
      <c r="C4" s="2">
        <v>170.31</v>
      </c>
      <c r="D4" s="3"/>
      <c r="E4" s="2">
        <f t="shared" si="0"/>
        <v>207.7782</v>
      </c>
      <c r="F4">
        <v>66.3</v>
      </c>
      <c r="G4">
        <f t="shared" ref="G4:G15" si="1">F4+E4</f>
        <v>274.07819999999998</v>
      </c>
    </row>
    <row r="5" spans="2:7" ht="15.75" x14ac:dyDescent="0.25">
      <c r="B5" s="1" t="s">
        <v>16</v>
      </c>
      <c r="C5" s="2">
        <v>137.05000000000001</v>
      </c>
      <c r="D5" s="3"/>
      <c r="E5" s="2">
        <f t="shared" si="0"/>
        <v>167.20100000000002</v>
      </c>
      <c r="F5">
        <v>66.3</v>
      </c>
      <c r="G5">
        <f t="shared" si="1"/>
        <v>233.50100000000003</v>
      </c>
    </row>
    <row r="6" spans="2:7" ht="15.75" x14ac:dyDescent="0.25">
      <c r="B6" s="1" t="s">
        <v>17</v>
      </c>
      <c r="C6" s="2">
        <v>164.41</v>
      </c>
      <c r="D6" s="3"/>
      <c r="E6" s="2">
        <f t="shared" si="0"/>
        <v>200.58019999999999</v>
      </c>
      <c r="F6">
        <v>66.3</v>
      </c>
      <c r="G6">
        <f t="shared" si="1"/>
        <v>266.8802</v>
      </c>
    </row>
    <row r="7" spans="2:7" ht="15.75" x14ac:dyDescent="0.25">
      <c r="B7" s="1" t="s">
        <v>18</v>
      </c>
      <c r="C7" s="2">
        <v>160.33000000000001</v>
      </c>
      <c r="D7" s="3"/>
      <c r="E7" s="2">
        <f t="shared" si="0"/>
        <v>195.60260000000002</v>
      </c>
      <c r="F7">
        <v>66.3</v>
      </c>
      <c r="G7">
        <f t="shared" si="1"/>
        <v>261.90260000000001</v>
      </c>
    </row>
    <row r="8" spans="2:7" ht="15.75" x14ac:dyDescent="0.25">
      <c r="B8" s="1" t="s">
        <v>19</v>
      </c>
      <c r="C8" s="2">
        <v>161.37</v>
      </c>
      <c r="D8" s="3"/>
      <c r="E8" s="2">
        <f t="shared" si="0"/>
        <v>196.87139999999999</v>
      </c>
      <c r="F8">
        <v>66.3</v>
      </c>
      <c r="G8">
        <f t="shared" si="1"/>
        <v>263.17140000000001</v>
      </c>
    </row>
    <row r="9" spans="2:7" ht="15.75" x14ac:dyDescent="0.25">
      <c r="B9" s="1" t="s">
        <v>20</v>
      </c>
      <c r="C9" s="2">
        <v>195.81</v>
      </c>
      <c r="D9" s="3"/>
      <c r="E9" s="2">
        <f t="shared" si="0"/>
        <v>238.88819999999998</v>
      </c>
      <c r="F9">
        <v>66.3</v>
      </c>
      <c r="G9">
        <f t="shared" si="1"/>
        <v>305.18819999999999</v>
      </c>
    </row>
    <row r="10" spans="2:7" x14ac:dyDescent="0.25">
      <c r="C10" s="2"/>
      <c r="D10" s="3"/>
      <c r="E10" s="2"/>
      <c r="F10">
        <v>66.3</v>
      </c>
    </row>
    <row r="11" spans="2:7" ht="15.75" x14ac:dyDescent="0.25">
      <c r="B11" s="1" t="s">
        <v>21</v>
      </c>
      <c r="C11" s="2"/>
      <c r="D11" s="3"/>
      <c r="E11" s="2"/>
      <c r="F11">
        <v>66.3</v>
      </c>
    </row>
    <row r="12" spans="2:7" ht="15.75" x14ac:dyDescent="0.25">
      <c r="B12" s="1" t="s">
        <v>14</v>
      </c>
      <c r="C12" s="2">
        <v>113.31</v>
      </c>
      <c r="D12" s="3"/>
      <c r="E12" s="2">
        <f t="shared" ref="E12:E15" si="2">C12*1.22</f>
        <v>138.23820000000001</v>
      </c>
      <c r="F12">
        <v>66.3</v>
      </c>
      <c r="G12">
        <f t="shared" si="1"/>
        <v>204.53820000000002</v>
      </c>
    </row>
    <row r="13" spans="2:7" ht="15.75" x14ac:dyDescent="0.25">
      <c r="B13" s="1" t="s">
        <v>15</v>
      </c>
      <c r="C13" s="2">
        <v>158.96</v>
      </c>
      <c r="D13" s="3"/>
      <c r="E13" s="2">
        <f t="shared" si="2"/>
        <v>193.93120000000002</v>
      </c>
      <c r="F13">
        <v>66.3</v>
      </c>
      <c r="G13">
        <f t="shared" si="1"/>
        <v>260.2312</v>
      </c>
    </row>
    <row r="14" spans="2:7" ht="15.75" x14ac:dyDescent="0.25">
      <c r="B14" s="1" t="s">
        <v>22</v>
      </c>
      <c r="C14" s="2">
        <v>152.79</v>
      </c>
      <c r="D14" s="3"/>
      <c r="E14" s="2">
        <f t="shared" si="2"/>
        <v>186.40379999999999</v>
      </c>
      <c r="F14">
        <v>66.3</v>
      </c>
      <c r="G14">
        <f t="shared" si="1"/>
        <v>252.7038</v>
      </c>
    </row>
    <row r="15" spans="2:7" ht="15.75" x14ac:dyDescent="0.25">
      <c r="B15" s="1" t="s">
        <v>23</v>
      </c>
      <c r="C15" s="2">
        <v>141.69</v>
      </c>
      <c r="D15" s="3"/>
      <c r="E15" s="2">
        <f t="shared" si="2"/>
        <v>172.86179999999999</v>
      </c>
      <c r="F15">
        <v>66.3</v>
      </c>
      <c r="G15">
        <f t="shared" si="1"/>
        <v>239.16179999999997</v>
      </c>
    </row>
    <row r="18" spans="2:7" x14ac:dyDescent="0.25">
      <c r="E18">
        <f>AVERAGE(E3:E15)</f>
        <v>186.79419999999999</v>
      </c>
      <c r="G18">
        <f>AVERAGE(G3:G15)</f>
        <v>253.09419999999997</v>
      </c>
    </row>
    <row r="22" spans="2:7" x14ac:dyDescent="0.25">
      <c r="B22" t="s">
        <v>47</v>
      </c>
      <c r="G22">
        <f>AVERAGE(G12:G13,G3:G4)</f>
        <v>240.3818</v>
      </c>
    </row>
    <row r="23" spans="2:7" x14ac:dyDescent="0.25">
      <c r="B23" t="s">
        <v>48</v>
      </c>
      <c r="G23">
        <f>AVERAGE(G5:G7,G14:G15)</f>
        <v>250.82988</v>
      </c>
    </row>
    <row r="24" spans="2:7" x14ac:dyDescent="0.25">
      <c r="B24" t="s">
        <v>49</v>
      </c>
      <c r="G24">
        <f>AVERAGE(G8:G9)</f>
        <v>284.1798</v>
      </c>
    </row>
  </sheetData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Анализ затрат</vt:lpstr>
      <vt:lpstr>Лист1</vt:lpstr>
      <vt:lpstr>'Анализ затрат'!Область_печати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Червинський Дмитро Анатолійович</dc:creator>
  <cp:lastModifiedBy>Чернишов Богдан Євгенович</cp:lastModifiedBy>
  <cp:lastPrinted>2025-09-16T11:06:13Z</cp:lastPrinted>
  <dcterms:created xsi:type="dcterms:W3CDTF">2025-05-26T07:38:51Z</dcterms:created>
  <dcterms:modified xsi:type="dcterms:W3CDTF">2025-09-16T11:09:22Z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46b089-d52b-4452-998e-a1c57605b127_Enabled">
    <vt:lpwstr>true</vt:lpwstr>
  </property>
  <property fmtid="{D5CDD505-2E9C-101B-9397-08002B2CF9AE}" pid="3" name="MSIP_Label_c746b089-d52b-4452-998e-a1c57605b127_SetDate">
    <vt:lpwstr>2025-09-16T09:23:51Z</vt:lpwstr>
  </property>
  <property fmtid="{D5CDD505-2E9C-101B-9397-08002B2CF9AE}" pid="4" name="MSIP_Label_c746b089-d52b-4452-998e-a1c57605b127_Method">
    <vt:lpwstr>Privileged</vt:lpwstr>
  </property>
  <property fmtid="{D5CDD505-2E9C-101B-9397-08002B2CF9AE}" pid="5" name="MSIP_Label_c746b089-d52b-4452-998e-a1c57605b127_Name">
    <vt:lpwstr>NNM Publick</vt:lpwstr>
  </property>
  <property fmtid="{D5CDD505-2E9C-101B-9397-08002B2CF9AE}" pid="6" name="MSIP_Label_c746b089-d52b-4452-998e-a1c57605b127_SiteId">
    <vt:lpwstr>b0bbbc89-2041-434f-8618-bc081a1a01d4</vt:lpwstr>
  </property>
  <property fmtid="{D5CDD505-2E9C-101B-9397-08002B2CF9AE}" pid="7" name="MSIP_Label_c746b089-d52b-4452-998e-a1c57605b127_ActionId">
    <vt:lpwstr>5e4d59f1-a566-4fb4-afdf-2279e645ebb2</vt:lpwstr>
  </property>
  <property fmtid="{D5CDD505-2E9C-101B-9397-08002B2CF9AE}" pid="8" name="MSIP_Label_c746b089-d52b-4452-998e-a1c57605b127_ContentBits">
    <vt:lpwstr>0</vt:lpwstr>
  </property>
  <property fmtid="{D5CDD505-2E9C-101B-9397-08002B2CF9AE}" pid="9" name="MSIP_Label_c746b089-d52b-4452-998e-a1c57605b127_Tag">
    <vt:lpwstr>10, 0, 1, 1</vt:lpwstr>
  </property>
  <property fmtid="{D5CDD505-2E9C-101B-9397-08002B2CF9AE}" pid="10" name="MSIP_Label_18d9c686-d06c-48f0-a83e-59181f21f34e_Enabled">
    <vt:lpwstr>true</vt:lpwstr>
  </property>
  <property fmtid="{D5CDD505-2E9C-101B-9397-08002B2CF9AE}" pid="11" name="MSIP_Label_18d9c686-d06c-48f0-a83e-59181f21f34e_SetDate">
    <vt:lpwstr>2025-09-16T10:49:14Z</vt:lpwstr>
  </property>
  <property fmtid="{D5CDD505-2E9C-101B-9397-08002B2CF9AE}" pid="12" name="MSIP_Label_18d9c686-d06c-48f0-a83e-59181f21f34e_Method">
    <vt:lpwstr>Standard</vt:lpwstr>
  </property>
  <property fmtid="{D5CDD505-2E9C-101B-9397-08002B2CF9AE}" pid="13" name="MSIP_Label_18d9c686-d06c-48f0-a83e-59181f21f34e_Name">
    <vt:lpwstr>Обмежений доступ (ПРАТ "ЮЖКОКС")</vt:lpwstr>
  </property>
  <property fmtid="{D5CDD505-2E9C-101B-9397-08002B2CF9AE}" pid="14" name="MSIP_Label_18d9c686-d06c-48f0-a83e-59181f21f34e_SiteId">
    <vt:lpwstr>2a061eb0-9ba7-486c-befa-34b852623906</vt:lpwstr>
  </property>
  <property fmtid="{D5CDD505-2E9C-101B-9397-08002B2CF9AE}" pid="15" name="MSIP_Label_18d9c686-d06c-48f0-a83e-59181f21f34e_ActionId">
    <vt:lpwstr>feb0909a-06f0-4abd-83fb-6771fa60a955</vt:lpwstr>
  </property>
  <property fmtid="{D5CDD505-2E9C-101B-9397-08002B2CF9AE}" pid="16" name="MSIP_Label_18d9c686-d06c-48f0-a83e-59181f21f34e_ContentBits">
    <vt:lpwstr>0</vt:lpwstr>
  </property>
  <property fmtid="{D5CDD505-2E9C-101B-9397-08002B2CF9AE}" pid="17" name="MSIP_Label_18d9c686-d06c-48f0-a83e-59181f21f34e_Tag">
    <vt:lpwstr>10, 3, 0, 1</vt:lpwstr>
  </property>
</Properties>
</file>